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1" localSheetId="4">'W'!$A$1:$B$861</definedName>
    <definedName name="W011154" localSheetId="4">'W'!$A$1:$B$861</definedName>
    <definedName name="W01116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<sst xmlns="http://schemas.openxmlformats.org/spreadsheetml/2006/main" count="560" uniqueCount="337">
  <si>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</si>
  <si>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</si>
  <si>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</si>
  <si>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</si>
  <si>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</si>
  <si>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</si>
  <si>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</si>
  <si>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</si>
  <si>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</si>
  <si>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</si>
  <si>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</si>
  <si>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</si>
  <si>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</si>
  <si>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</si>
  <si>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</si>
  <si>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</si>
  <si>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</si>
  <si>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</si>
  <si>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</si>
  <si>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</si>
  <si>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</si>
  <si>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</si>
  <si>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</si>
  <si>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</si>
  <si>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</si>
  <si>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</si>
  <si>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</si>
  <si>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</si>
  <si>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</si>
  <si>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</si>
  <si>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</si>
  <si>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</si>
  <si>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</si>
  <si>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</si>
  <si>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</si>
  <si>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</si>
  <si>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</si>
  <si>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</si>
  <si>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</si>
  <si>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</si>
  <si>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</si>
  <si>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</si>
  <si>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</si>
  <si>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</si>
  <si>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</si>
  <si>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</si>
  <si>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</si>
  <si>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</si>
  <si>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</si>
  <si>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</si>
  <si>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</si>
  <si>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</si>
  <si>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</si>
  <si>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</si>
  <si>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</si>
  <si>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</si>
  <si>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</si>
  <si>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</si>
  <si>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</si>
  <si>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</si>
  <si>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</si>
  <si>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</si>
  <si>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</si>
  <si>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</si>
  <si>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</si>
  <si>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</si>
  <si>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</si>
  <si>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</si>
  <si>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</si>
  <si>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</si>
  <si>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</si>
  <si>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</si>
  <si>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</si>
  <si>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</si>
  <si>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</si>
  <si>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</si>
  <si>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</si>
  <si>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</si>
  <si>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</si>
  <si>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</si>
  <si>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</si>
  <si>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</si>
  <si>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</si>
  <si>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</si>
  <si>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</si>
  <si>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</si>
  <si>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</si>
  <si>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</si>
  <si>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</si>
  <si>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</si>
  <si>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</si>
  <si>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</si>
  <si>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</si>
  <si>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</si>
  <si>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</si>
  <si>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</si>
  <si>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</si>
  <si>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</si>
  <si>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</si>
  <si>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</si>
  <si>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</si>
  <si>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</si>
  <si>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</si>
  <si>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</si>
  <si>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</si>
  <si>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</si>
  <si>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</si>
  <si>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</si>
  <si>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</si>
  <si>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</si>
  <si>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</si>
  <si>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</si>
  <si>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</si>
  <si>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</si>
  <si>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</si>
  <si>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</si>
  <si>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</si>
  <si>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</si>
  <si>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</si>
  <si>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</si>
  <si>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</si>
  <si>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</si>
  <si>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</si>
  <si>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</si>
  <si>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</si>
  <si>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</si>
  <si>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</si>
  <si>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</si>
  <si>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</si>
  <si>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</si>
  <si>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</si>
  <si>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</si>
  <si>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</si>
  <si>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</si>
  <si>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</si>
  <si>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</si>
  <si>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</si>
  <si>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</si>
  <si>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</si>
  <si>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</si>
  <si>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</si>
  <si>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</si>
  <si>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</si>
  <si>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</si>
  <si>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</si>
  <si>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</si>
  <si>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</si>
  <si>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</si>
  <si>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</si>
  <si>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</si>
  <si>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</si>
  <si>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</si>
  <si>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</si>
  <si>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</si>
  <si>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</si>
  <si>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</si>
  <si>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</si>
  <si>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</si>
  <si>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</si>
  <si>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</si>
  <si>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</si>
  <si>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</si>
  <si>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</si>
  <si>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</si>
  <si>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</si>
  <si>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</si>
  <si>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</si>
  <si>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</si>
  <si>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</si>
  <si>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</si>
  <si>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</si>
  <si>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</si>
  <si>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</si>
  <si>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</si>
  <si>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</si>
  <si>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</si>
  <si>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</si>
  <si>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</si>
  <si>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</si>
  <si>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</si>
  <si>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</si>
  <si>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</si>
  <si>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</si>
  <si>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</si>
  <si>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</si>
  <si>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</si>
  <si>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</si>
  <si>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</si>
  <si>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</si>
  <si>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</si>
  <si>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</si>
  <si>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</si>
  <si>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</si>
  <si>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</si>
  <si>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</si>
  <si>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</si>
  <si>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</si>
  <si>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</si>
  <si>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</si>
  <si>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</si>
  <si>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</si>
  <si>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</si>
  <si>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</si>
  <si>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</si>
  <si>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</si>
  <si>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</si>
  <si>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</si>
  <si>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</si>
  <si>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</si>
  <si>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</si>
  <si>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</si>
  <si>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</si>
  <si>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</si>
  <si>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</si>
  <si>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</si>
  <si>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</si>
  <si>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</si>
  <si>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</si>
  <si>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</si>
  <si>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</si>
  <si>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</si>
  <si>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</si>
  <si>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</si>
  <si>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</si>
  <si>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</si>
  <si>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</si>
  <si>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</si>
  <si>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</si>
  <si>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</si>
  <si>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</si>
  <si>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</si>
  <si>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</si>
  <si>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</si>
  <si>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</si>
  <si>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</si>
  <si>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</si>
  <si>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</si>
  <si>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</si>
  <si>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</si>
  <si>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</si>
  <si>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</si>
  <si>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</si>
  <si>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</si>
  <si>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</si>
  <si>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</si>
  <si>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</si>
  <si>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</si>
  <si>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</si>
  <si>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</si>
  <si>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</si>
  <si>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</si>
  <si>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</si>
  <si>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</si>
  <si>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</si>
  <si>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</si>
  <si>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</si>
  <si>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</si>
  <si>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</si>
  <si>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</si>
  <si>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</si>
  <si>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</si>
  <si>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</si>
  <si>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</si>
  <si>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</si>
  <si>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</si>
  <si>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</si>
  <si>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</si>
  <si>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</si>
  <si>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</si>
  <si>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</si>
  <si>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</si>
  <si>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</si>
  <si>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</si>
  <si>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</si>
  <si>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</si>
  <si>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</si>
  <si>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</si>
  <si>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</si>
  <si>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</si>
  <si>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</si>
  <si>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</si>
  <si>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</si>
  <si>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</si>
  <si>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</si>
  <si>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</si>
  <si>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</si>
  <si>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</si>
  <si>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</si>
  <si>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</si>
  <si>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</si>
  <si>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</si>
  <si>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</si>
  <si>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</si>
  <si>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</si>
  <si>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</si>
  <si>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</si>
  <si>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</si>
  <si>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</si>
  <si>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</si>
  <si>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</si>
  <si>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</si>
  <si>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</si>
  <si>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</si>
  <si>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</si>
  <si>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</si>
  <si>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</si>
  <si>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</si>
  <si>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</si>
  <si>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</si>
  <si>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</si>
  <si>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</si>
  <si>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</si>
  <si>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</si>
  <si>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</si>
  <si>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</si>
  <si>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</si>
  <si>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</si>
  <si>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</si>
  <si>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</si>
  <si>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</si>
  <si>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</si>
  <si>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</si>
  <si>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</si>
  <si>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</si>
  <si>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 xml:space="preserve">  16C1</t>
  </si>
  <si>
    <t>*</t>
  </si>
  <si>
    <t>Not requested</t>
  </si>
  <si>
    <t xml:space="preserve">   **</t>
  </si>
  <si>
    <t xml:space="preserve"> Free info</t>
  </si>
  <si>
    <t xml:space="preserve"> 032 17/06/2016</t>
  </si>
  <si>
    <t xml:space="preserve"> This is a history quarter</t>
  </si>
  <si>
    <t xml:space="preserve">   1.75</t>
  </si>
  <si>
    <t xml:space="preserve">   1.76</t>
  </si>
  <si>
    <t>None</t>
  </si>
  <si>
    <t>100.0</t>
  </si>
  <si>
    <t>Financial forecasters are pessimistic about the global outlook.</t>
  </si>
  <si>
    <t>Governments are changing fiscal policies to increase confidence.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</si>
</sst>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313</v>
      </c>
      <c r="H2" s="219"/>
    </row>
    <row r="3" spans="2:23" ht="12.75">
      <c r="B3" t="str">
        <f>W!A861</f>
        <v> This is a history quarter</v>
      </c>
      <c r="V3" s="2" t="s">
        <v>26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24</v>
      </c>
      <c r="J5" s="5"/>
      <c r="K5" s="5"/>
      <c r="L5" s="223">
        <f>W!$A1</f>
        <v>0</v>
      </c>
      <c r="M5" s="4" t="s">
        <v>25</v>
      </c>
      <c r="O5" s="223">
        <f>W!$A2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20</v>
      </c>
      <c r="E9" s="12"/>
      <c r="F9" s="12"/>
      <c r="G9" s="222" t="s">
        <v>6</v>
      </c>
      <c r="H9" s="13" t="s">
        <v>21</v>
      </c>
      <c r="I9" s="13"/>
      <c r="J9" s="13"/>
      <c r="K9" s="12"/>
      <c r="L9" s="12"/>
      <c r="O9" s="14" t="s">
        <v>22</v>
      </c>
      <c r="P9" s="15">
        <f>W!$A4</f>
        <v>2015</v>
      </c>
      <c r="Q9" s="7"/>
      <c r="R9" s="220" t="s">
        <v>27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40</v>
      </c>
      <c r="F12" s="26" t="s">
        <v>41</v>
      </c>
      <c r="G12" s="27">
        <v>1</v>
      </c>
      <c r="H12" s="26" t="s">
        <v>41</v>
      </c>
      <c r="I12" s="27">
        <v>2</v>
      </c>
      <c r="J12" s="26" t="s">
        <v>41</v>
      </c>
      <c r="K12" s="27">
        <v>3</v>
      </c>
      <c r="L12" s="19"/>
      <c r="M12" s="28"/>
      <c r="N12" s="28"/>
      <c r="O12" s="28"/>
      <c r="P12" s="29" t="s">
        <v>43</v>
      </c>
      <c r="Q12" s="30"/>
      <c r="R12" s="31"/>
      <c r="S12" s="18"/>
      <c r="T12" s="32" t="s">
        <v>45</v>
      </c>
      <c r="U12" s="33"/>
      <c r="V12" s="28"/>
      <c r="W12" s="29" t="s">
        <v>46</v>
      </c>
      <c r="X12" s="30"/>
      <c r="Y12" s="24"/>
    </row>
    <row r="13" spans="2:25" ht="12.75">
      <c r="B13" s="11"/>
      <c r="C13" s="34" t="s">
        <v>28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44</v>
      </c>
      <c r="N13" s="28"/>
      <c r="O13" s="28"/>
      <c r="P13" s="37" t="s">
        <v>316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29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19" t="s">
        <v>31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42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32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29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48</v>
      </c>
      <c r="N19" s="28"/>
      <c r="O19" s="35" t="s">
        <v>49</v>
      </c>
      <c r="P19" s="64">
        <f>W!A57</f>
        <v>0</v>
      </c>
      <c r="Q19" s="65"/>
      <c r="R19" s="28"/>
      <c r="S19" s="66" t="s">
        <v>51</v>
      </c>
      <c r="T19" s="67">
        <f>W!A58</f>
        <v>3</v>
      </c>
      <c r="U19" s="65"/>
      <c r="V19" s="68" t="s">
        <v>50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52</v>
      </c>
      <c r="N20" s="71"/>
      <c r="O20" s="70"/>
      <c r="P20" s="53">
        <f>W!A75</f>
        <v>0</v>
      </c>
      <c r="Q20" s="72"/>
      <c r="R20" s="70"/>
      <c r="S20" s="28" t="s">
        <v>53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54</v>
      </c>
      <c r="N21" s="18"/>
      <c r="O21" s="28"/>
      <c r="P21" s="41">
        <f>W!A77</f>
        <v>0</v>
      </c>
      <c r="Q21" s="75"/>
      <c r="R21" s="44"/>
      <c r="S21" s="28" t="s">
        <v>55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315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56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31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57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58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/>
      <c r="D25" s="19" t="s">
        <v>42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59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32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60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320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33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61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34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35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64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68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36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65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67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37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321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66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38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39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69</v>
      </c>
      <c r="N35" s="28"/>
      <c r="O35" s="28"/>
      <c r="P35" s="64">
        <f>W!A97</f>
        <v>0</v>
      </c>
      <c r="Q35" s="88"/>
      <c r="R35" s="28"/>
      <c r="S35" s="28" t="s">
        <v>70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19</v>
      </c>
      <c r="L37" s="12"/>
      <c r="Y37" s="12"/>
    </row>
    <row r="38" spans="5:25" ht="12.75">
      <c r="E38" s="12"/>
      <c r="L38" s="12"/>
      <c r="M38" s="218" t="s">
        <v>15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23</v>
      </c>
      <c r="E1" s="15">
        <f>W!A1</f>
        <v>0</v>
      </c>
      <c r="F1" s="224" t="s">
        <v>72</v>
      </c>
      <c r="H1" s="15">
        <f>W!A2</f>
        <v>0</v>
      </c>
      <c r="M1" s="225" t="s">
        <v>73</v>
      </c>
      <c r="T1" s="14" t="s">
        <v>22</v>
      </c>
      <c r="U1" s="15">
        <f>W!A4</f>
        <v>2015</v>
      </c>
      <c r="V1" s="7"/>
      <c r="W1" s="220" t="s">
        <v>27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109</v>
      </c>
      <c r="D4" s="97"/>
      <c r="E4" s="97"/>
      <c r="F4" s="97"/>
      <c r="G4" s="97"/>
      <c r="H4" s="102"/>
      <c r="I4" s="97"/>
      <c r="J4" s="101"/>
      <c r="K4" s="22" t="s">
        <v>108</v>
      </c>
      <c r="P4" s="102"/>
      <c r="R4" s="103"/>
      <c r="S4" s="104" t="s">
        <v>138</v>
      </c>
      <c r="T4" s="96"/>
      <c r="U4" s="37" t="s">
        <v>140</v>
      </c>
      <c r="V4" s="105"/>
      <c r="W4" s="37" t="s">
        <v>141</v>
      </c>
      <c r="X4" s="105"/>
      <c r="Y4" s="37" t="s">
        <v>142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143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71</v>
      </c>
      <c r="F6" s="97"/>
      <c r="G6" s="112" t="s">
        <v>7</v>
      </c>
      <c r="H6" s="102"/>
      <c r="I6" s="97"/>
      <c r="J6" s="101"/>
      <c r="K6" s="107" t="s">
        <v>110</v>
      </c>
      <c r="L6" s="107"/>
      <c r="M6" s="97"/>
      <c r="N6" s="113" t="s">
        <v>116</v>
      </c>
      <c r="O6" s="113" t="s">
        <v>117</v>
      </c>
      <c r="P6" s="102"/>
      <c r="R6" s="101"/>
      <c r="S6" s="19" t="s">
        <v>144</v>
      </c>
      <c r="T6" s="97"/>
      <c r="U6" s="114">
        <f>W!A108</f>
        <v>0</v>
      </c>
      <c r="V6" s="115"/>
      <c r="W6" s="116">
        <f>W!A109</f>
        <v>0</v>
      </c>
      <c r="X6" s="108"/>
      <c r="Y6" s="114">
        <f>W!A110</f>
        <v>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76</v>
      </c>
      <c r="F7" s="97"/>
      <c r="G7" s="117">
        <f>W!A281</f>
        <v>1000</v>
      </c>
      <c r="H7" s="102"/>
      <c r="I7" s="97"/>
      <c r="J7" s="101"/>
      <c r="K7" s="19" t="s">
        <v>111</v>
      </c>
      <c r="L7" s="97"/>
      <c r="M7" s="97"/>
      <c r="N7" s="118">
        <f>W!A191</f>
        <v>0</v>
      </c>
      <c r="O7" s="118">
        <f>W!A192</f>
        <v>0</v>
      </c>
      <c r="P7" s="102"/>
      <c r="R7" s="101"/>
      <c r="S7" s="19" t="s">
        <v>145</v>
      </c>
      <c r="T7" s="97"/>
      <c r="U7" s="114">
        <f>W!A111</f>
        <v>0</v>
      </c>
      <c r="V7" s="115"/>
      <c r="W7" s="116">
        <f>W!A112</f>
        <v>0</v>
      </c>
      <c r="X7" s="108"/>
      <c r="Y7" s="114">
        <f>W!A113</f>
        <v>0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74</v>
      </c>
      <c r="F8" s="97"/>
      <c r="G8" s="117">
        <f>0.2*G7</f>
        <v>200</v>
      </c>
      <c r="H8" s="102"/>
      <c r="I8" s="97"/>
      <c r="J8" s="101"/>
      <c r="K8" s="19" t="s">
        <v>112</v>
      </c>
      <c r="L8" s="97"/>
      <c r="M8" s="97"/>
      <c r="N8" s="118">
        <f>W!A193</f>
        <v>2</v>
      </c>
      <c r="O8" s="118">
        <f>W!A194</f>
        <v>0</v>
      </c>
      <c r="P8" s="102"/>
      <c r="R8" s="101"/>
      <c r="S8" s="19" t="s">
        <v>146</v>
      </c>
      <c r="T8" s="97"/>
      <c r="U8" s="114">
        <f>W!A114</f>
        <v>0</v>
      </c>
      <c r="V8" s="115"/>
      <c r="W8" s="116">
        <f>W!A115</f>
        <v>0</v>
      </c>
      <c r="X8" s="108"/>
      <c r="Y8" s="114">
        <f>W!A116</f>
        <v>0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75</v>
      </c>
      <c r="F9" s="97"/>
      <c r="G9" s="117">
        <f>G7-G8-G10</f>
        <v>300</v>
      </c>
      <c r="H9" s="102"/>
      <c r="I9" s="97"/>
      <c r="J9" s="101"/>
      <c r="K9" s="19" t="s">
        <v>113</v>
      </c>
      <c r="L9" s="97"/>
      <c r="M9" s="97"/>
      <c r="N9" s="118">
        <f>W!A82</f>
        <v>9</v>
      </c>
      <c r="O9" s="118"/>
      <c r="P9" s="102"/>
      <c r="R9" s="101"/>
      <c r="S9" s="19" t="s">
        <v>147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77</v>
      </c>
      <c r="F10" s="97"/>
      <c r="G10" s="117">
        <f>W!A284</f>
        <v>500</v>
      </c>
      <c r="H10" s="102"/>
      <c r="I10" s="97"/>
      <c r="J10" s="101"/>
      <c r="K10" s="19" t="s">
        <v>114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78</v>
      </c>
      <c r="F11" s="97"/>
      <c r="G11" s="117">
        <f>0.25*G10</f>
        <v>125</v>
      </c>
      <c r="H11" s="102"/>
      <c r="I11" s="97"/>
      <c r="J11" s="101"/>
      <c r="K11" s="19" t="s">
        <v>115</v>
      </c>
      <c r="L11" s="97"/>
      <c r="M11" s="97"/>
      <c r="N11" s="118">
        <f>N7+N8+N9-N10-N12</f>
        <v>0</v>
      </c>
      <c r="O11" s="118">
        <f>O7+O8+O9-O10-O12</f>
        <v>0</v>
      </c>
      <c r="P11" s="102"/>
      <c r="R11" s="98"/>
      <c r="S11" s="109" t="s">
        <v>148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80</v>
      </c>
      <c r="F12" s="97" t="s">
        <v>6</v>
      </c>
      <c r="G12" s="117">
        <f>W!A285</f>
        <v>50</v>
      </c>
      <c r="H12" s="102"/>
      <c r="I12" s="97"/>
      <c r="J12" s="101"/>
      <c r="K12" s="19" t="s">
        <v>86</v>
      </c>
      <c r="L12" s="97"/>
      <c r="M12" s="97"/>
      <c r="N12" s="122">
        <f>W!A197</f>
        <v>11</v>
      </c>
      <c r="O12" s="122">
        <f>W!A198</f>
        <v>0</v>
      </c>
      <c r="P12" s="102"/>
      <c r="R12" s="101"/>
      <c r="S12" s="28" t="s">
        <v>149</v>
      </c>
      <c r="T12" s="97"/>
      <c r="U12" s="114">
        <f>W!A121</f>
        <v>0</v>
      </c>
      <c r="V12" s="115"/>
      <c r="W12" s="114">
        <f>W!A124</f>
        <v>0</v>
      </c>
      <c r="X12" s="108"/>
      <c r="Y12" s="114">
        <f>W!A127</f>
        <v>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79</v>
      </c>
      <c r="F13" s="97"/>
      <c r="G13" s="117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150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81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151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312</v>
      </c>
      <c r="D15" s="97"/>
      <c r="E15" s="97"/>
      <c r="F15" s="97"/>
      <c r="G15" s="126">
        <f>G10-SUM(G11:G14)</f>
        <v>215</v>
      </c>
      <c r="H15" s="102"/>
      <c r="I15" s="97"/>
      <c r="J15" s="101"/>
      <c r="K15" s="107" t="s">
        <v>121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120</v>
      </c>
      <c r="L16" s="97"/>
      <c r="M16" s="97"/>
      <c r="N16" s="116"/>
      <c r="O16" s="117">
        <f>W!A305</f>
        <v>0</v>
      </c>
      <c r="P16" s="102"/>
      <c r="R16" s="98"/>
      <c r="S16" s="109" t="s">
        <v>152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82</v>
      </c>
      <c r="D17" s="97"/>
      <c r="E17" s="97"/>
      <c r="F17" s="97"/>
      <c r="G17" s="21" t="s">
        <v>0</v>
      </c>
      <c r="H17" s="102"/>
      <c r="I17" s="97"/>
      <c r="J17" s="101"/>
      <c r="K17" s="19" t="s">
        <v>118</v>
      </c>
      <c r="L17" s="97"/>
      <c r="M17" s="97"/>
      <c r="N17" s="97"/>
      <c r="O17" s="117">
        <f>W!A306</f>
        <v>0</v>
      </c>
      <c r="P17" s="119">
        <f>W!B307</f>
        <v>0</v>
      </c>
      <c r="R17" s="101"/>
      <c r="S17" s="28" t="s">
        <v>156</v>
      </c>
      <c r="T17" s="97"/>
      <c r="U17" s="114">
        <f>W!A131</f>
        <v>0</v>
      </c>
      <c r="V17" s="115"/>
      <c r="W17" s="114">
        <f>W!A134</f>
        <v>0</v>
      </c>
      <c r="X17" s="108"/>
      <c r="Y17" s="114">
        <f>W!A137</f>
        <v>0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83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119</v>
      </c>
      <c r="L18" s="97"/>
      <c r="M18" s="97"/>
      <c r="N18" s="97"/>
      <c r="O18" s="117">
        <f>W!A307</f>
        <v>0</v>
      </c>
      <c r="P18" s="102"/>
      <c r="R18" s="101"/>
      <c r="S18" s="123" t="s">
        <v>157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84</v>
      </c>
      <c r="D19" s="97"/>
      <c r="E19" s="97"/>
      <c r="F19" s="97"/>
      <c r="G19" s="116">
        <f>W!A292</f>
        <v>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85</v>
      </c>
      <c r="D20" s="97"/>
      <c r="E20" s="97"/>
      <c r="F20" s="116"/>
      <c r="G20" s="116">
        <f>W!A293</f>
        <v>2</v>
      </c>
      <c r="H20" s="102"/>
      <c r="I20" s="97"/>
      <c r="J20" s="101"/>
      <c r="K20" s="19" t="s">
        <v>122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86</v>
      </c>
      <c r="D21" s="97"/>
      <c r="E21" s="97"/>
      <c r="F21" s="97"/>
      <c r="G21" s="116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153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156</v>
      </c>
      <c r="T22" s="97"/>
      <c r="U22" s="114">
        <f>W!A141</f>
        <v>0</v>
      </c>
      <c r="V22" s="115"/>
      <c r="W22" s="114">
        <f>W!A144</f>
        <v>0</v>
      </c>
      <c r="X22" s="108"/>
      <c r="Y22" s="114">
        <f>W!A147</f>
        <v>0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87</v>
      </c>
      <c r="D23" s="97"/>
      <c r="E23" s="97"/>
      <c r="F23" s="116"/>
      <c r="G23" s="116">
        <f>W!A301</f>
        <v>0</v>
      </c>
      <c r="H23" s="128"/>
      <c r="I23" s="97"/>
      <c r="R23" s="101"/>
      <c r="S23" s="123" t="s">
        <v>157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88</v>
      </c>
      <c r="D24" s="97"/>
      <c r="E24" s="97"/>
      <c r="F24" s="97"/>
      <c r="G24" s="116">
        <f>W!A302</f>
        <v>0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90</v>
      </c>
      <c r="G25" s="116">
        <f>W!A303</f>
        <v>0</v>
      </c>
      <c r="H25" s="102"/>
      <c r="I25" s="97"/>
      <c r="J25" s="101"/>
      <c r="K25" s="34" t="s">
        <v>123</v>
      </c>
      <c r="L25" s="107"/>
      <c r="M25" s="228" t="s">
        <v>124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89</v>
      </c>
      <c r="D26" s="97"/>
      <c r="E26" s="97"/>
      <c r="F26" s="97"/>
      <c r="G26" s="116">
        <f>G19*W!A75-G24</f>
        <v>0</v>
      </c>
      <c r="H26" s="102"/>
      <c r="I26" s="97"/>
      <c r="J26" s="101"/>
      <c r="K26" s="19" t="s">
        <v>129</v>
      </c>
      <c r="L26" s="19"/>
      <c r="M26" s="118">
        <f>W!A321</f>
        <v>0</v>
      </c>
      <c r="N26" s="118">
        <f>W!A322</f>
        <v>0</v>
      </c>
      <c r="O26" s="116">
        <f>IF(W!A327&gt;0,1,0)</f>
        <v>0</v>
      </c>
      <c r="P26" s="131"/>
      <c r="R26" s="98"/>
      <c r="S26" s="109" t="s">
        <v>155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91</v>
      </c>
      <c r="D27" s="97"/>
      <c r="E27" s="97"/>
      <c r="F27" s="97"/>
      <c r="G27" s="132" t="str">
        <f>W!A304</f>
        <v>100.0</v>
      </c>
      <c r="H27" s="102"/>
      <c r="I27" s="97"/>
      <c r="J27" s="101"/>
      <c r="K27" s="19" t="s">
        <v>125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156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126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157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92</v>
      </c>
      <c r="D29" s="107"/>
      <c r="E29" s="107"/>
      <c r="F29" s="97"/>
      <c r="G29" s="97"/>
      <c r="H29" s="102"/>
      <c r="I29" s="97"/>
      <c r="J29" s="101"/>
      <c r="K29" s="19" t="s">
        <v>127</v>
      </c>
      <c r="L29" s="19"/>
      <c r="M29" s="118">
        <f>MAX(M30-M26+M27,0)</f>
        <v>2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98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128</v>
      </c>
      <c r="L30" s="19"/>
      <c r="M30" s="122">
        <f>W!A325</f>
        <v>2</v>
      </c>
      <c r="N30" s="122">
        <f>W!A326</f>
        <v>0</v>
      </c>
      <c r="O30" s="133">
        <f>IF(W!A328&gt;0,1,0)</f>
        <v>0</v>
      </c>
      <c r="P30" s="131"/>
      <c r="R30" s="101"/>
      <c r="S30" s="107" t="s">
        <v>154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93</v>
      </c>
      <c r="D31" s="97"/>
      <c r="E31" s="97"/>
      <c r="F31" s="116"/>
      <c r="G31" s="116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156</v>
      </c>
      <c r="T31" s="97"/>
      <c r="U31" s="114">
        <f>W!A161</f>
        <v>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94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157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95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96</v>
      </c>
      <c r="D34" s="97"/>
      <c r="E34" s="97"/>
      <c r="F34" s="97"/>
      <c r="G34" s="116">
        <f>W!A315</f>
        <v>0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97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130</v>
      </c>
      <c r="L35" s="107"/>
      <c r="M35" s="228" t="s">
        <v>124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101</v>
      </c>
      <c r="D36" s="97"/>
      <c r="E36" s="97"/>
      <c r="F36" s="97"/>
      <c r="G36" s="116"/>
      <c r="H36" s="102"/>
      <c r="I36" s="97"/>
      <c r="J36" s="101"/>
      <c r="K36" s="19" t="s">
        <v>131</v>
      </c>
      <c r="L36" s="97"/>
      <c r="M36" s="114">
        <f>W!A295</f>
        <v>0</v>
      </c>
      <c r="N36" s="114">
        <f>W!A297</f>
        <v>0</v>
      </c>
      <c r="O36" s="118">
        <f>W!A299</f>
        <v>0</v>
      </c>
      <c r="P36" s="102"/>
      <c r="R36" s="101"/>
      <c r="S36" s="107" t="s">
        <v>158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99</v>
      </c>
      <c r="D37" s="97"/>
      <c r="E37" s="97"/>
      <c r="F37" s="97"/>
      <c r="G37" s="116">
        <f>1000*W!A58</f>
        <v>3000</v>
      </c>
      <c r="H37" s="102"/>
      <c r="I37" s="97"/>
      <c r="J37" s="101"/>
      <c r="K37" s="19" t="s">
        <v>132</v>
      </c>
      <c r="L37" s="97"/>
      <c r="M37" s="122">
        <f>W!A296</f>
        <v>0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100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102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159</v>
      </c>
      <c r="T39" s="107"/>
      <c r="U39" s="232" t="str">
        <f>W!A177</f>
        <v>None</v>
      </c>
      <c r="V39" s="115"/>
      <c r="W39" s="232" t="str">
        <f>W!A178</f>
        <v>None</v>
      </c>
      <c r="X39" s="108"/>
      <c r="Y39" s="232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103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160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105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133</v>
      </c>
      <c r="N42" s="21" t="s">
        <v>137</v>
      </c>
      <c r="P42" s="102"/>
      <c r="R42" s="101"/>
      <c r="S42" s="85" t="s">
        <v>164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106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134</v>
      </c>
      <c r="N43" s="141">
        <f>0.00019*50*G10</f>
        <v>4.75</v>
      </c>
      <c r="P43" s="102"/>
      <c r="R43" s="101"/>
      <c r="S43" s="85" t="s">
        <v>161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104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135</v>
      </c>
      <c r="N44" s="142">
        <f>0.00052*(6*G25+O18)</f>
        <v>0</v>
      </c>
      <c r="P44" s="102"/>
      <c r="R44" s="101"/>
      <c r="S44" s="85" t="s">
        <v>162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107</v>
      </c>
      <c r="G45" s="95">
        <f>W!A329</f>
        <v>0</v>
      </c>
      <c r="H45" s="102"/>
      <c r="I45" s="97"/>
      <c r="J45" s="101"/>
      <c r="K45" s="18" t="s">
        <v>136</v>
      </c>
      <c r="N45" s="141">
        <f>N43+N44</f>
        <v>4.75</v>
      </c>
      <c r="P45" s="102"/>
      <c r="R45" s="101"/>
      <c r="S45" s="85" t="s">
        <v>163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18</v>
      </c>
      <c r="I47" s="97"/>
    </row>
    <row r="48" spans="4:13" ht="12">
      <c r="D48" s="144"/>
      <c r="I48" s="97"/>
      <c r="M48" s="218" t="s">
        <v>15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23</v>
      </c>
      <c r="E1" s="15">
        <f>W!A1</f>
        <v>0</v>
      </c>
      <c r="F1" s="224" t="s">
        <v>72</v>
      </c>
      <c r="G1" s="95"/>
      <c r="I1" s="15">
        <f>W!A2</f>
        <v>0</v>
      </c>
      <c r="J1" s="95"/>
      <c r="K1" s="95"/>
      <c r="L1" s="95"/>
      <c r="M1" s="225" t="s">
        <v>165</v>
      </c>
      <c r="N1" s="95"/>
      <c r="O1" s="95"/>
      <c r="P1" s="95"/>
      <c r="Q1" s="95"/>
      <c r="S1" s="95"/>
      <c r="U1" s="14" t="s">
        <v>22</v>
      </c>
      <c r="V1" s="15">
        <f>W!A4</f>
        <v>2015</v>
      </c>
      <c r="W1" s="220" t="s">
        <v>27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166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167</v>
      </c>
      <c r="D6" s="153"/>
      <c r="E6" s="153"/>
      <c r="F6" s="159" t="s">
        <v>9</v>
      </c>
      <c r="G6" s="154"/>
      <c r="H6" s="153"/>
      <c r="I6" s="158" t="s">
        <v>190</v>
      </c>
      <c r="J6" s="153"/>
      <c r="K6" s="144"/>
      <c r="L6" s="159" t="s">
        <v>9</v>
      </c>
      <c r="M6" s="155"/>
      <c r="N6" s="144"/>
      <c r="O6" s="158" t="s">
        <v>191</v>
      </c>
      <c r="P6" s="153"/>
      <c r="Q6" s="144"/>
      <c r="R6" s="159" t="s">
        <v>9</v>
      </c>
      <c r="S6" s="155"/>
      <c r="T6" s="144"/>
      <c r="U6" s="158" t="s">
        <v>192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168</v>
      </c>
      <c r="D8" s="144"/>
      <c r="E8" s="144"/>
      <c r="F8" s="160">
        <f>W!A201</f>
        <v>15000</v>
      </c>
      <c r="G8" s="155"/>
      <c r="H8" s="144"/>
      <c r="I8" s="158" t="s">
        <v>193</v>
      </c>
      <c r="J8" s="144"/>
      <c r="K8" s="144"/>
      <c r="L8" s="160">
        <f>W!A241</f>
        <v>0</v>
      </c>
      <c r="M8" s="155"/>
      <c r="N8" s="144"/>
      <c r="O8" s="153" t="s">
        <v>218</v>
      </c>
      <c r="P8" s="153"/>
      <c r="Q8" s="144"/>
      <c r="R8" s="144"/>
      <c r="S8" s="155"/>
      <c r="T8" s="144"/>
      <c r="U8" s="161" t="s">
        <v>245</v>
      </c>
      <c r="Y8" s="155"/>
    </row>
    <row r="9" spans="2:25" ht="11.25">
      <c r="B9" s="152"/>
      <c r="C9" s="144" t="s">
        <v>151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220</v>
      </c>
      <c r="Q9" s="163"/>
      <c r="R9" s="163">
        <f>W!A261</f>
        <v>50000</v>
      </c>
      <c r="S9" s="155"/>
      <c r="T9" s="144"/>
      <c r="U9" s="158" t="s">
        <v>246</v>
      </c>
      <c r="V9" s="144"/>
      <c r="W9" s="144"/>
      <c r="X9" s="160">
        <f>W!A221</f>
        <v>0</v>
      </c>
      <c r="Y9" s="155"/>
    </row>
    <row r="10" spans="2:25" ht="11.25">
      <c r="B10" s="152"/>
      <c r="C10" s="144" t="s">
        <v>169</v>
      </c>
      <c r="D10" s="144"/>
      <c r="E10" s="144"/>
      <c r="F10" s="160">
        <f>W!A203</f>
        <v>0</v>
      </c>
      <c r="G10" s="155"/>
      <c r="H10" s="144"/>
      <c r="I10" s="158" t="s">
        <v>194</v>
      </c>
      <c r="J10" s="144"/>
      <c r="K10" s="144"/>
      <c r="L10" s="160">
        <f>W!A242</f>
        <v>0</v>
      </c>
      <c r="M10" s="155"/>
      <c r="N10" s="144"/>
      <c r="O10" s="158" t="s">
        <v>219</v>
      </c>
      <c r="P10" s="144"/>
      <c r="Q10" s="163"/>
      <c r="R10" s="163">
        <f>W!A262</f>
        <v>250000</v>
      </c>
      <c r="S10" s="155"/>
      <c r="T10" s="144"/>
      <c r="U10" s="158" t="s">
        <v>205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170</v>
      </c>
      <c r="D11" s="144"/>
      <c r="E11" s="144"/>
      <c r="F11" s="160">
        <f>W!A204</f>
        <v>15000</v>
      </c>
      <c r="G11" s="155"/>
      <c r="H11" s="144"/>
      <c r="I11" s="231" t="s">
        <v>195</v>
      </c>
      <c r="L11" s="160">
        <f>W!A243</f>
        <v>0</v>
      </c>
      <c r="M11" s="155"/>
      <c r="N11" s="144"/>
      <c r="O11" s="158" t="s">
        <v>221</v>
      </c>
      <c r="P11" s="144"/>
      <c r="Q11" s="144"/>
      <c r="R11" s="165">
        <f>W!A263</f>
        <v>585000</v>
      </c>
      <c r="S11" s="155"/>
      <c r="T11" s="144"/>
      <c r="U11" s="158" t="s">
        <v>262</v>
      </c>
      <c r="V11" s="144"/>
      <c r="W11" s="144"/>
      <c r="X11" s="160">
        <f>W!A223</f>
        <v>275158</v>
      </c>
      <c r="Y11" s="155"/>
    </row>
    <row r="12" spans="2:25" ht="11.25">
      <c r="B12" s="152"/>
      <c r="C12" s="144" t="s">
        <v>171</v>
      </c>
      <c r="D12" s="144"/>
      <c r="E12" s="144"/>
      <c r="F12" s="160">
        <f>W!A205</f>
        <v>0</v>
      </c>
      <c r="G12" s="155"/>
      <c r="H12" s="144"/>
      <c r="I12" s="158" t="s">
        <v>196</v>
      </c>
      <c r="J12" s="144"/>
      <c r="K12" s="144"/>
      <c r="L12" s="160">
        <f>W!A244</f>
        <v>156936</v>
      </c>
      <c r="M12" s="155"/>
      <c r="N12" s="144"/>
      <c r="O12" s="158" t="s">
        <v>222</v>
      </c>
      <c r="P12" s="144"/>
      <c r="Q12" s="144"/>
      <c r="R12" s="160">
        <f>SUM(R9:R11)</f>
        <v>885000</v>
      </c>
      <c r="S12" s="155"/>
      <c r="T12" s="144"/>
      <c r="U12" s="158" t="s">
        <v>247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172</v>
      </c>
      <c r="D13" s="144"/>
      <c r="E13" s="144"/>
      <c r="F13" s="160">
        <f>W!A206</f>
        <v>0</v>
      </c>
      <c r="G13" s="155"/>
      <c r="H13" s="144"/>
      <c r="I13" s="158" t="s">
        <v>198</v>
      </c>
      <c r="J13" s="144"/>
      <c r="K13" s="144"/>
      <c r="L13" s="160">
        <f>W!A245</f>
        <v>0</v>
      </c>
      <c r="M13" s="155"/>
      <c r="N13" s="144"/>
      <c r="S13" s="155"/>
      <c r="T13" s="144"/>
      <c r="U13" s="231" t="s">
        <v>319</v>
      </c>
      <c r="X13" s="163">
        <f>X9+X10-X11-X12</f>
        <v>-275158</v>
      </c>
      <c r="Y13" s="155"/>
    </row>
    <row r="14" spans="2:25" ht="11.25">
      <c r="B14" s="152"/>
      <c r="C14" s="144" t="s">
        <v>173</v>
      </c>
      <c r="D14" s="144"/>
      <c r="E14" s="144"/>
      <c r="F14" s="160">
        <f>W!A207</f>
        <v>60000</v>
      </c>
      <c r="G14" s="155"/>
      <c r="H14" s="144"/>
      <c r="I14" s="158" t="s">
        <v>197</v>
      </c>
      <c r="J14" s="144"/>
      <c r="K14" s="144"/>
      <c r="L14" s="160">
        <f>W!A246</f>
        <v>0</v>
      </c>
      <c r="M14" s="155"/>
      <c r="N14" s="144"/>
      <c r="O14" s="161" t="s">
        <v>224</v>
      </c>
      <c r="S14" s="155"/>
      <c r="T14" s="144"/>
      <c r="Y14" s="155"/>
    </row>
    <row r="15" spans="2:25" ht="12.75">
      <c r="B15" s="152"/>
      <c r="C15" s="162" t="s">
        <v>174</v>
      </c>
      <c r="D15" s="144"/>
      <c r="E15" s="144"/>
      <c r="F15" s="160">
        <f>W!A208</f>
        <v>0</v>
      </c>
      <c r="G15" s="155"/>
      <c r="H15" s="144"/>
      <c r="I15" s="158" t="s">
        <v>322</v>
      </c>
      <c r="J15" s="144"/>
      <c r="K15" s="144"/>
      <c r="L15" s="160">
        <f>W!A247</f>
        <v>0</v>
      </c>
      <c r="M15" s="155"/>
      <c r="N15" s="144"/>
      <c r="O15" s="158" t="s">
        <v>225</v>
      </c>
      <c r="P15" s="144"/>
      <c r="Q15" s="144"/>
      <c r="R15" s="160">
        <f>W!A265</f>
        <v>0</v>
      </c>
      <c r="S15" s="155"/>
      <c r="T15" s="144"/>
      <c r="U15" s="161" t="s">
        <v>244</v>
      </c>
      <c r="Y15" s="155"/>
    </row>
    <row r="16" spans="2:25" ht="11.25">
      <c r="B16" s="152"/>
      <c r="C16" s="144" t="s">
        <v>175</v>
      </c>
      <c r="D16" s="144"/>
      <c r="E16" s="144"/>
      <c r="F16" s="160">
        <f>W!A209</f>
        <v>81500</v>
      </c>
      <c r="G16" s="155"/>
      <c r="H16" s="144"/>
      <c r="I16" s="158" t="s">
        <v>200</v>
      </c>
      <c r="J16" s="144"/>
      <c r="K16" s="144"/>
      <c r="L16" s="160">
        <f>W!A248</f>
        <v>0</v>
      </c>
      <c r="M16" s="155"/>
      <c r="N16" s="144"/>
      <c r="O16" s="231" t="s">
        <v>226</v>
      </c>
      <c r="R16" s="160">
        <f>W!A266</f>
        <v>0</v>
      </c>
      <c r="S16" s="155"/>
      <c r="T16" s="144"/>
      <c r="U16" s="158" t="s">
        <v>248</v>
      </c>
      <c r="V16" s="144"/>
      <c r="W16" s="144"/>
      <c r="X16" s="160">
        <f>W!A225</f>
        <v>9000</v>
      </c>
      <c r="Y16" s="155"/>
    </row>
    <row r="17" spans="2:25" ht="11.25">
      <c r="B17" s="152"/>
      <c r="C17" s="144" t="s">
        <v>176</v>
      </c>
      <c r="D17" s="144"/>
      <c r="E17" s="144"/>
      <c r="F17" s="160">
        <f>W!A210</f>
        <v>0</v>
      </c>
      <c r="G17" s="155"/>
      <c r="H17" s="144"/>
      <c r="I17" s="158" t="s">
        <v>199</v>
      </c>
      <c r="L17" s="160">
        <f>W!A249</f>
        <v>0</v>
      </c>
      <c r="M17" s="155"/>
      <c r="N17" s="144"/>
      <c r="O17" s="158" t="s">
        <v>227</v>
      </c>
      <c r="P17" s="144"/>
      <c r="Q17" s="144"/>
      <c r="R17" s="160">
        <f>W!A267</f>
        <v>142363</v>
      </c>
      <c r="S17" s="155"/>
      <c r="T17" s="144"/>
      <c r="U17" s="158" t="s">
        <v>249</v>
      </c>
      <c r="X17" s="160">
        <f>W!A226</f>
        <v>0</v>
      </c>
      <c r="Y17" s="155"/>
    </row>
    <row r="18" spans="2:25" ht="11.25">
      <c r="B18" s="152"/>
      <c r="C18" s="144" t="s">
        <v>177</v>
      </c>
      <c r="D18" s="144"/>
      <c r="E18" s="144"/>
      <c r="F18" s="160">
        <f>W!A211</f>
        <v>0</v>
      </c>
      <c r="G18" s="155"/>
      <c r="H18" s="144"/>
      <c r="I18" s="171" t="s">
        <v>201</v>
      </c>
      <c r="J18" s="144"/>
      <c r="K18" s="144"/>
      <c r="L18" s="166">
        <f>W!A250</f>
        <v>142363</v>
      </c>
      <c r="M18" s="155"/>
      <c r="N18" s="144"/>
      <c r="O18" s="158" t="s">
        <v>228</v>
      </c>
      <c r="P18" s="144"/>
      <c r="Q18" s="144"/>
      <c r="R18" s="160">
        <f>W!A268</f>
        <v>0</v>
      </c>
      <c r="S18" s="155"/>
      <c r="T18" s="144"/>
      <c r="U18" s="158" t="s">
        <v>250</v>
      </c>
      <c r="V18" s="144"/>
      <c r="W18" s="144"/>
      <c r="X18" s="166">
        <f>W!A227</f>
        <v>850000</v>
      </c>
      <c r="Y18" s="155"/>
    </row>
    <row r="19" spans="2:25" ht="11.25">
      <c r="B19" s="152"/>
      <c r="C19" s="144" t="s">
        <v>178</v>
      </c>
      <c r="D19" s="144"/>
      <c r="E19" s="144"/>
      <c r="F19" s="160">
        <f>W!A212</f>
        <v>7500</v>
      </c>
      <c r="G19" s="155"/>
      <c r="H19" s="144"/>
      <c r="I19" s="158" t="s">
        <v>202</v>
      </c>
      <c r="J19" s="144"/>
      <c r="K19" s="144"/>
      <c r="L19" s="167">
        <f>W!A251</f>
        <v>14573</v>
      </c>
      <c r="M19" s="155"/>
      <c r="N19" s="144"/>
      <c r="O19" s="158" t="s">
        <v>230</v>
      </c>
      <c r="P19" s="144"/>
      <c r="Q19" s="144"/>
      <c r="R19" s="166">
        <f>W!A269</f>
        <v>2833842</v>
      </c>
      <c r="S19" s="155"/>
      <c r="T19" s="144"/>
      <c r="U19" s="231" t="s">
        <v>251</v>
      </c>
      <c r="X19" s="163">
        <f>X16+X17-X18</f>
        <v>-841000</v>
      </c>
      <c r="Y19" s="155"/>
    </row>
    <row r="20" spans="2:25" ht="11.25">
      <c r="B20" s="152"/>
      <c r="C20" s="144" t="s">
        <v>179</v>
      </c>
      <c r="D20" s="144"/>
      <c r="E20" s="144"/>
      <c r="F20" s="160">
        <f>W!A213</f>
        <v>0</v>
      </c>
      <c r="G20" s="155"/>
      <c r="H20" s="144"/>
      <c r="I20" s="158" t="s">
        <v>203</v>
      </c>
      <c r="J20" s="144"/>
      <c r="K20" s="144"/>
      <c r="L20" s="160">
        <f>W!A252</f>
        <v>-14573</v>
      </c>
      <c r="M20" s="155"/>
      <c r="N20" s="144"/>
      <c r="O20" s="231" t="s">
        <v>231</v>
      </c>
      <c r="R20" s="168">
        <f>SUM(R15:R19)</f>
        <v>2976205</v>
      </c>
      <c r="S20" s="155"/>
      <c r="T20" s="144"/>
      <c r="Y20" s="155"/>
    </row>
    <row r="21" spans="2:25" ht="11.25">
      <c r="B21" s="152"/>
      <c r="C21" s="144" t="s">
        <v>180</v>
      </c>
      <c r="D21" s="144"/>
      <c r="E21" s="144"/>
      <c r="F21" s="160">
        <f>W!A214</f>
        <v>0</v>
      </c>
      <c r="G21" s="155"/>
      <c r="H21" s="144"/>
      <c r="I21" s="158" t="s">
        <v>204</v>
      </c>
      <c r="J21" s="144"/>
      <c r="K21" s="144"/>
      <c r="L21" s="160">
        <f>W!A217</f>
        <v>219190</v>
      </c>
      <c r="M21" s="155"/>
      <c r="N21" s="144"/>
      <c r="O21" s="158" t="s">
        <v>223</v>
      </c>
      <c r="P21" s="144"/>
      <c r="Q21" s="144"/>
      <c r="R21" s="160">
        <f>R12+R20</f>
        <v>3861205</v>
      </c>
      <c r="S21" s="155"/>
      <c r="T21" s="144"/>
      <c r="U21" s="161" t="s">
        <v>243</v>
      </c>
      <c r="Y21" s="155"/>
    </row>
    <row r="22" spans="2:25" ht="11.25">
      <c r="B22" s="152"/>
      <c r="C22" s="144" t="s">
        <v>181</v>
      </c>
      <c r="D22" s="144"/>
      <c r="E22" s="144"/>
      <c r="F22" s="160">
        <f>W!A215</f>
        <v>40000</v>
      </c>
      <c r="G22" s="155"/>
      <c r="H22" s="144"/>
      <c r="I22" s="158" t="s">
        <v>205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252</v>
      </c>
      <c r="X22" s="160">
        <f>W!A228</f>
        <v>0</v>
      </c>
      <c r="Y22" s="155"/>
    </row>
    <row r="23" spans="2:25" ht="11.25">
      <c r="B23" s="152"/>
      <c r="C23" s="144" t="s">
        <v>182</v>
      </c>
      <c r="D23" s="144"/>
      <c r="E23" s="144"/>
      <c r="F23" s="166">
        <f>W!A216</f>
        <v>190</v>
      </c>
      <c r="G23" s="155"/>
      <c r="H23" s="144"/>
      <c r="I23" s="158" t="s">
        <v>206</v>
      </c>
      <c r="J23" s="144"/>
      <c r="K23" s="144"/>
      <c r="L23" s="165">
        <f>W!A254</f>
        <v>15000</v>
      </c>
      <c r="M23" s="155"/>
      <c r="N23" s="144"/>
      <c r="O23" s="153" t="s">
        <v>232</v>
      </c>
      <c r="P23" s="144"/>
      <c r="Q23" s="144"/>
      <c r="R23" s="160"/>
      <c r="S23" s="155"/>
      <c r="T23" s="144"/>
      <c r="U23" s="91" t="s">
        <v>253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183</v>
      </c>
      <c r="D24" s="153"/>
      <c r="E24" s="144"/>
      <c r="F24" s="166">
        <f>W!A217</f>
        <v>219190</v>
      </c>
      <c r="G24" s="155"/>
      <c r="H24" s="144"/>
      <c r="I24" s="231" t="s">
        <v>207</v>
      </c>
      <c r="L24" s="160">
        <f>L20-L21+L22-L23</f>
        <v>-248763</v>
      </c>
      <c r="M24" s="155"/>
      <c r="N24" s="144"/>
      <c r="O24" s="158" t="s">
        <v>233</v>
      </c>
      <c r="P24" s="144"/>
      <c r="Q24" s="144"/>
      <c r="R24" s="160">
        <f>W!A271</f>
        <v>0</v>
      </c>
      <c r="S24" s="155"/>
      <c r="T24" s="144"/>
      <c r="U24" s="158" t="s">
        <v>254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208</v>
      </c>
      <c r="J25" s="144"/>
      <c r="K25" s="144"/>
      <c r="L25" s="160">
        <f>W!A225</f>
        <v>9000</v>
      </c>
      <c r="M25" s="155"/>
      <c r="N25" s="144"/>
      <c r="O25" s="162" t="s">
        <v>234</v>
      </c>
      <c r="P25" s="144"/>
      <c r="Q25" s="144"/>
      <c r="R25" s="160">
        <f>W!A272</f>
        <v>100968</v>
      </c>
      <c r="S25" s="155"/>
      <c r="T25" s="144"/>
      <c r="U25" s="158" t="s">
        <v>255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184</v>
      </c>
      <c r="D26" s="144"/>
      <c r="E26" s="144"/>
      <c r="F26" s="160"/>
      <c r="G26" s="155"/>
      <c r="H26" s="144"/>
      <c r="I26" s="158" t="s">
        <v>209</v>
      </c>
      <c r="J26" s="144"/>
      <c r="K26" s="144"/>
      <c r="L26" s="166">
        <f>W!A232</f>
        <v>0</v>
      </c>
      <c r="M26" s="155"/>
      <c r="N26" s="144"/>
      <c r="O26" s="158" t="s">
        <v>235</v>
      </c>
      <c r="P26" s="144"/>
      <c r="Q26" s="144"/>
      <c r="R26" s="166">
        <f>W!A273</f>
        <v>0</v>
      </c>
      <c r="S26" s="155"/>
      <c r="T26" s="144"/>
      <c r="U26" s="158" t="s">
        <v>256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186</v>
      </c>
      <c r="D27" s="144"/>
      <c r="E27" s="144"/>
      <c r="F27" s="163">
        <f>L27</f>
        <v>-239763</v>
      </c>
      <c r="G27" s="155"/>
      <c r="H27" s="144"/>
      <c r="I27" s="231" t="s">
        <v>210</v>
      </c>
      <c r="J27" s="144"/>
      <c r="K27" s="144"/>
      <c r="L27" s="163">
        <f>L24+L25-L26</f>
        <v>-239763</v>
      </c>
      <c r="M27" s="155"/>
      <c r="N27" s="144"/>
      <c r="O27" s="171" t="s">
        <v>241</v>
      </c>
      <c r="P27" s="144"/>
      <c r="Q27" s="144"/>
      <c r="R27" s="160">
        <f>SUM(R24:R26)</f>
        <v>100968</v>
      </c>
      <c r="S27" s="155"/>
      <c r="T27" s="144"/>
      <c r="U27" s="231" t="s">
        <v>257</v>
      </c>
      <c r="X27" s="163">
        <f>X22-X23-X24+X25-X26</f>
        <v>0</v>
      </c>
      <c r="Y27" s="155"/>
    </row>
    <row r="28" spans="2:25" ht="11.25">
      <c r="B28" s="152"/>
      <c r="C28" s="231" t="s">
        <v>185</v>
      </c>
      <c r="D28" s="144"/>
      <c r="E28" s="144"/>
      <c r="F28" s="166">
        <f>W!A240</f>
        <v>0</v>
      </c>
      <c r="G28" s="155"/>
      <c r="H28" s="144"/>
      <c r="I28" s="158" t="s">
        <v>211</v>
      </c>
      <c r="J28" s="144"/>
      <c r="K28" s="144"/>
      <c r="L28" s="166">
        <f>W!A255</f>
        <v>0</v>
      </c>
      <c r="M28" s="155"/>
      <c r="N28" s="144"/>
      <c r="O28" s="158" t="s">
        <v>236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187</v>
      </c>
      <c r="F29" s="163">
        <f>W!A257</f>
        <v>-239763</v>
      </c>
      <c r="G29" s="155"/>
      <c r="H29" s="144"/>
      <c r="I29" s="158" t="s">
        <v>212</v>
      </c>
      <c r="J29" s="144"/>
      <c r="K29" s="144"/>
      <c r="L29" s="160">
        <f>W!A256</f>
        <v>-239763</v>
      </c>
      <c r="M29" s="155"/>
      <c r="N29" s="144"/>
      <c r="S29" s="155"/>
      <c r="U29" s="158" t="s">
        <v>258</v>
      </c>
      <c r="V29" s="144"/>
      <c r="W29" s="144"/>
      <c r="X29" s="163">
        <f>W!A233</f>
        <v>-1116158</v>
      </c>
      <c r="Y29" s="155"/>
    </row>
    <row r="30" spans="2:25" ht="11.25">
      <c r="B30" s="152"/>
      <c r="C30" s="144"/>
      <c r="G30" s="155"/>
      <c r="H30" s="144"/>
      <c r="I30" s="231" t="s">
        <v>213</v>
      </c>
      <c r="L30" s="173">
        <f>IF(R33&gt;0,100*L29/R33,0)</f>
        <v>-5.994075</v>
      </c>
      <c r="M30" s="155"/>
      <c r="N30" s="144"/>
      <c r="O30" s="158" t="s">
        <v>242</v>
      </c>
      <c r="P30" s="144"/>
      <c r="Q30" s="144"/>
      <c r="R30" s="160">
        <f>R21-R27-R28</f>
        <v>3760237</v>
      </c>
      <c r="S30" s="155"/>
      <c r="U30" s="231" t="s">
        <v>259</v>
      </c>
      <c r="V30" s="144"/>
      <c r="W30" s="144"/>
      <c r="X30" s="165">
        <f>W!A234</f>
        <v>3950000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229</v>
      </c>
      <c r="X31" s="144">
        <f>R19-R26</f>
        <v>2833842</v>
      </c>
      <c r="Y31" s="155"/>
    </row>
    <row r="32" spans="2:25" ht="11.25">
      <c r="B32" s="152"/>
      <c r="G32" s="155"/>
      <c r="H32" s="144"/>
      <c r="I32" s="171" t="s">
        <v>214</v>
      </c>
      <c r="J32" s="144"/>
      <c r="K32" s="144"/>
      <c r="L32" s="166">
        <f>W!A230</f>
        <v>0</v>
      </c>
      <c r="M32" s="155"/>
      <c r="N32" s="144"/>
      <c r="O32" s="161" t="s">
        <v>237</v>
      </c>
      <c r="S32" s="155"/>
      <c r="U32" s="91" t="s">
        <v>323</v>
      </c>
      <c r="X32" s="163">
        <f>W!A270</f>
        <v>2400000</v>
      </c>
      <c r="Y32" s="174" t="s">
        <v>10</v>
      </c>
    </row>
    <row r="33" spans="2:25" ht="11.25">
      <c r="B33" s="152"/>
      <c r="C33" s="144" t="s">
        <v>188</v>
      </c>
      <c r="D33" s="144"/>
      <c r="E33" s="144"/>
      <c r="F33" s="160">
        <f>W!A219</f>
        <v>0</v>
      </c>
      <c r="G33" s="155"/>
      <c r="H33" s="144"/>
      <c r="I33" s="158" t="s">
        <v>216</v>
      </c>
      <c r="J33" s="144"/>
      <c r="K33" s="144"/>
      <c r="L33" s="160">
        <f>L29-L32</f>
        <v>-239763</v>
      </c>
      <c r="M33" s="155"/>
      <c r="O33" s="171" t="s">
        <v>238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189</v>
      </c>
      <c r="D34" s="144"/>
      <c r="E34" s="144"/>
      <c r="F34" s="160">
        <f>W!A220</f>
        <v>50000</v>
      </c>
      <c r="G34" s="155"/>
      <c r="H34" s="144"/>
      <c r="I34" s="91" t="s">
        <v>217</v>
      </c>
      <c r="J34" s="144"/>
      <c r="K34" s="144"/>
      <c r="L34" s="166">
        <f>W!A260</f>
        <v>0</v>
      </c>
      <c r="M34" s="155"/>
      <c r="O34" s="91" t="s">
        <v>240</v>
      </c>
      <c r="R34" s="160">
        <f>W!A276</f>
        <v>0</v>
      </c>
      <c r="S34" s="155"/>
      <c r="U34" s="158" t="s">
        <v>260</v>
      </c>
      <c r="V34" s="144"/>
      <c r="W34" s="144"/>
      <c r="X34" s="163">
        <f>W!A238</f>
        <v>120000</v>
      </c>
      <c r="Y34" s="155"/>
    </row>
    <row r="35" spans="2:25" ht="11.25">
      <c r="B35" s="152"/>
      <c r="C35" s="144"/>
      <c r="G35" s="155"/>
      <c r="I35" s="91" t="s">
        <v>215</v>
      </c>
      <c r="L35" s="163">
        <f>L33+L34</f>
        <v>-239763</v>
      </c>
      <c r="M35" s="155"/>
      <c r="O35" s="158" t="s">
        <v>239</v>
      </c>
      <c r="P35" s="144"/>
      <c r="Q35" s="144"/>
      <c r="R35" s="166">
        <f>R36-R33-R34</f>
        <v>-239763</v>
      </c>
      <c r="S35" s="155"/>
      <c r="U35" s="158" t="s">
        <v>261</v>
      </c>
      <c r="V35" s="144"/>
      <c r="W35" s="144"/>
      <c r="X35" s="163">
        <f>W!A239</f>
        <v>1706000</v>
      </c>
      <c r="Y35" s="155"/>
    </row>
    <row r="36" spans="2:25" ht="11.25">
      <c r="B36" s="152"/>
      <c r="G36" s="155"/>
      <c r="M36" s="155"/>
      <c r="O36" s="158" t="s">
        <v>301</v>
      </c>
      <c r="P36" s="144"/>
      <c r="Q36" s="144"/>
      <c r="R36" s="160">
        <f>W!A277</f>
        <v>3760237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18</v>
      </c>
    </row>
    <row r="39" spans="1:13" ht="11.25">
      <c r="A39" s="144"/>
      <c r="B39" s="144"/>
      <c r="I39" s="164"/>
      <c r="L39" s="163"/>
      <c r="M39" s="218" t="s">
        <v>15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314</v>
      </c>
      <c r="C1" s="22"/>
      <c r="F1" s="181"/>
      <c r="G1" s="225" t="s">
        <v>263</v>
      </c>
      <c r="I1" s="14" t="s">
        <v>23</v>
      </c>
      <c r="J1" s="15">
        <f>W!$A1</f>
        <v>0</v>
      </c>
      <c r="K1" s="14" t="s">
        <v>22</v>
      </c>
      <c r="L1" s="15">
        <f>W!$A4</f>
        <v>2015</v>
      </c>
      <c r="M1" s="14" t="s">
        <v>27</v>
      </c>
      <c r="N1" s="226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318</v>
      </c>
      <c r="D4" s="107"/>
      <c r="E4" s="107"/>
      <c r="F4" s="97"/>
      <c r="G4" s="35" t="s">
        <v>124</v>
      </c>
      <c r="H4" s="182" t="s">
        <v>3</v>
      </c>
      <c r="I4" s="28" t="s">
        <v>264</v>
      </c>
      <c r="K4" s="97"/>
      <c r="L4" s="97"/>
      <c r="M4" s="97"/>
      <c r="N4" s="102"/>
    </row>
    <row r="5" spans="2:14" ht="13.5">
      <c r="B5" s="101"/>
      <c r="C5" s="127" t="s">
        <v>265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266</v>
      </c>
      <c r="D6" s="97"/>
      <c r="E6" s="97"/>
      <c r="F6" s="97"/>
      <c r="G6" s="183">
        <f>W!A507/10</f>
        <v>9.5</v>
      </c>
      <c r="H6" s="183">
        <f>W!A508/10</f>
        <v>5.5</v>
      </c>
      <c r="I6" s="184"/>
      <c r="K6" s="108"/>
      <c r="L6" s="116"/>
      <c r="M6" s="97"/>
      <c r="N6" s="102"/>
    </row>
    <row r="7" spans="2:14" ht="12">
      <c r="B7" s="101"/>
      <c r="C7" s="28" t="s">
        <v>267</v>
      </c>
      <c r="D7" s="97"/>
      <c r="E7" s="97"/>
      <c r="F7" s="97"/>
      <c r="G7" s="182">
        <f>W!A509</f>
        <v>1295</v>
      </c>
      <c r="H7" s="182">
        <f>W!A510</f>
        <v>2855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317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268</v>
      </c>
      <c r="D10" s="97"/>
      <c r="E10" s="97"/>
      <c r="F10" s="97"/>
      <c r="G10" s="183">
        <f>W!A501/10</f>
        <v>1.5</v>
      </c>
      <c r="H10" s="183">
        <f>W!A502/10</f>
        <v>1</v>
      </c>
      <c r="I10" s="28" t="s">
        <v>269</v>
      </c>
      <c r="J10" s="28"/>
      <c r="K10" s="116"/>
      <c r="L10" s="185">
        <f>W!A511/100</f>
        <v>0.73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270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276</v>
      </c>
      <c r="D15" s="97"/>
      <c r="E15" s="97"/>
      <c r="F15" s="97"/>
      <c r="G15" s="28" t="s">
        <v>139</v>
      </c>
      <c r="H15" s="66" t="s">
        <v>271</v>
      </c>
      <c r="I15" s="35" t="s">
        <v>272</v>
      </c>
      <c r="K15" s="108"/>
      <c r="L15" s="116"/>
      <c r="M15" s="97"/>
      <c r="N15" s="102"/>
    </row>
    <row r="16" spans="2:14" ht="12">
      <c r="B16" s="101"/>
      <c r="C16" s="85" t="s">
        <v>277</v>
      </c>
      <c r="D16" s="97"/>
      <c r="E16" s="97"/>
      <c r="F16" s="97"/>
      <c r="G16" s="227">
        <f>INT(L10*G20/1000)+60</f>
        <v>114</v>
      </c>
      <c r="H16" s="227">
        <f>INT(L10*2*G20/1000)+75</f>
        <v>183</v>
      </c>
      <c r="I16" s="227">
        <f>INT(L10*3*G20/1000)+120</f>
        <v>283</v>
      </c>
      <c r="K16" s="116"/>
      <c r="L16" s="116"/>
      <c r="M16" s="116"/>
      <c r="N16" s="102"/>
    </row>
    <row r="17" spans="2:14" ht="12">
      <c r="B17" s="101"/>
      <c r="C17" s="85" t="s">
        <v>278</v>
      </c>
      <c r="E17" s="97"/>
      <c r="F17" s="97"/>
      <c r="G17" s="227">
        <f>INT(L10*1.5*G20/1000)+60</f>
        <v>141</v>
      </c>
      <c r="H17" s="227">
        <f>INT(L10*1.5*2*G20/1000)+75</f>
        <v>238</v>
      </c>
      <c r="I17" s="227">
        <f>INT(L10*1.5*3*G20/1000)+120</f>
        <v>364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49</v>
      </c>
      <c r="H19" s="68" t="s">
        <v>274</v>
      </c>
      <c r="I19" s="35" t="s">
        <v>273</v>
      </c>
      <c r="K19" s="116"/>
      <c r="L19" s="116"/>
      <c r="M19" s="97"/>
      <c r="N19" s="102"/>
    </row>
    <row r="20" spans="2:14" ht="12">
      <c r="B20" s="101"/>
      <c r="C20" s="85" t="s">
        <v>275</v>
      </c>
      <c r="D20" s="97"/>
      <c r="G20" s="187">
        <f>W!A515</f>
        <v>74574</v>
      </c>
      <c r="H20" s="187">
        <f>W!A516</f>
        <v>73402</v>
      </c>
      <c r="I20" s="187">
        <f>W!A517</f>
        <v>72229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279</v>
      </c>
      <c r="D23" s="97"/>
      <c r="E23" s="97"/>
      <c r="F23" s="188" t="str">
        <f>W!A681</f>
        <v>Financial forecasters are pessimistic about the global outlook.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Governments are changing fiscal policies to increase confidence.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280</v>
      </c>
      <c r="D32" s="120"/>
      <c r="E32" s="188"/>
      <c r="F32" s="39" t="s">
        <v>72</v>
      </c>
      <c r="G32" s="39" t="s">
        <v>72</v>
      </c>
      <c r="H32" s="39" t="s">
        <v>72</v>
      </c>
      <c r="I32" s="39" t="s">
        <v>72</v>
      </c>
      <c r="J32" s="39" t="s">
        <v>72</v>
      </c>
      <c r="K32" s="39" t="s">
        <v>72</v>
      </c>
      <c r="L32" s="39" t="s">
        <v>72</v>
      </c>
      <c r="M32" s="39" t="s">
        <v>72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281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282</v>
      </c>
      <c r="D35" s="97"/>
      <c r="E35" s="97"/>
      <c r="F35" s="196">
        <f>W!A522/100</f>
        <v>91.31</v>
      </c>
      <c r="G35" s="196">
        <f>W!A542/100</f>
        <v>91.31</v>
      </c>
      <c r="H35" s="196">
        <f>W!A562/100</f>
        <v>91.31</v>
      </c>
      <c r="I35" s="196">
        <f>W!A582/100</f>
        <v>91.31</v>
      </c>
      <c r="J35" s="196">
        <f>W!A602/100</f>
        <v>91.31</v>
      </c>
      <c r="K35" s="196">
        <f>W!A622/100</f>
        <v>91.31</v>
      </c>
      <c r="L35" s="196">
        <f>W!A642/100</f>
        <v>91.31</v>
      </c>
      <c r="M35" s="196">
        <f>W!A662/100</f>
        <v>91.31</v>
      </c>
      <c r="N35" s="195"/>
    </row>
    <row r="36" spans="2:14" ht="12">
      <c r="B36" s="101"/>
      <c r="C36" s="19" t="s">
        <v>283</v>
      </c>
      <c r="D36" s="97"/>
      <c r="E36" s="97"/>
      <c r="F36" s="196">
        <f>W!A523</f>
        <v>3652400</v>
      </c>
      <c r="G36" s="196">
        <f>W!A543</f>
        <v>3652400</v>
      </c>
      <c r="H36" s="196">
        <f>W!A563</f>
        <v>3652400</v>
      </c>
      <c r="I36" s="196">
        <f>W!A583</f>
        <v>3652400</v>
      </c>
      <c r="J36" s="196">
        <f>W!A603</f>
        <v>3652400</v>
      </c>
      <c r="K36" s="196">
        <f>W!A623</f>
        <v>3652400</v>
      </c>
      <c r="L36" s="196">
        <f>W!A643</f>
        <v>3652400</v>
      </c>
      <c r="M36" s="196">
        <f>W!A663</f>
        <v>3652400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284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285</v>
      </c>
      <c r="D39" s="97"/>
      <c r="E39" s="97"/>
      <c r="F39" s="196">
        <f>W!A525</f>
        <v>3652400</v>
      </c>
      <c r="G39" s="196">
        <f>W!A545</f>
        <v>3652400</v>
      </c>
      <c r="H39" s="196">
        <f>W!A565</f>
        <v>3652400</v>
      </c>
      <c r="I39" s="196">
        <f>W!A585</f>
        <v>3652400</v>
      </c>
      <c r="J39" s="196">
        <f>W!A605</f>
        <v>3652400</v>
      </c>
      <c r="K39" s="196">
        <f>W!A625</f>
        <v>3652400</v>
      </c>
      <c r="L39" s="196">
        <f>W!A645</f>
        <v>3652400</v>
      </c>
      <c r="M39" s="196">
        <f>W!A665</f>
        <v>3652400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294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286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290</v>
      </c>
      <c r="D43" s="97"/>
      <c r="E43" s="97"/>
      <c r="F43" s="196">
        <f>W!A526</f>
        <v>0</v>
      </c>
      <c r="G43" s="196">
        <f>W!A546</f>
        <v>0</v>
      </c>
      <c r="H43" s="196">
        <f>W!A566</f>
        <v>0</v>
      </c>
      <c r="I43" s="196">
        <f>W!A586</f>
        <v>0</v>
      </c>
      <c r="J43" s="196">
        <f>W!A606</f>
        <v>0</v>
      </c>
      <c r="K43" s="196">
        <f>W!A626</f>
        <v>0</v>
      </c>
      <c r="L43" s="196">
        <f>W!A646</f>
        <v>0</v>
      </c>
      <c r="M43" s="196">
        <f>W!A666</f>
        <v>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291</v>
      </c>
      <c r="D46" s="97"/>
      <c r="E46" s="97"/>
      <c r="F46" s="196">
        <f>W!A529</f>
        <v>0</v>
      </c>
      <c r="G46" s="196">
        <f>W!A549</f>
        <v>0</v>
      </c>
      <c r="H46" s="196">
        <f>W!A569</f>
        <v>0</v>
      </c>
      <c r="I46" s="196">
        <f>W!A589</f>
        <v>0</v>
      </c>
      <c r="J46" s="196">
        <f>W!A609</f>
        <v>0</v>
      </c>
      <c r="K46" s="196">
        <f>W!A629</f>
        <v>0</v>
      </c>
      <c r="L46" s="196">
        <f>W!A649</f>
        <v>0</v>
      </c>
      <c r="M46" s="196">
        <f>W!A669</f>
        <v>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292</v>
      </c>
      <c r="D49" s="97"/>
      <c r="E49" s="97"/>
      <c r="F49" s="196">
        <f>W!A532</f>
        <v>0</v>
      </c>
      <c r="G49" s="196">
        <f>W!A552</f>
        <v>0</v>
      </c>
      <c r="H49" s="196">
        <f>W!A572</f>
        <v>0</v>
      </c>
      <c r="I49" s="196">
        <f>W!A592</f>
        <v>0</v>
      </c>
      <c r="J49" s="196">
        <f>W!A612</f>
        <v>0</v>
      </c>
      <c r="K49" s="196">
        <f>W!A632</f>
        <v>0</v>
      </c>
      <c r="L49" s="196">
        <f>W!A652</f>
        <v>0</v>
      </c>
      <c r="M49" s="196">
        <f>W!A672</f>
        <v>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287</v>
      </c>
      <c r="D53" s="97"/>
      <c r="E53" s="97"/>
      <c r="F53" s="196">
        <f>W!A535</f>
        <v>0</v>
      </c>
      <c r="G53" s="196">
        <f>W!A555</f>
        <v>0</v>
      </c>
      <c r="H53" s="196">
        <f>W!A575</f>
        <v>0</v>
      </c>
      <c r="I53" s="196">
        <f>W!A595</f>
        <v>0</v>
      </c>
      <c r="J53" s="196">
        <f>W!A615</f>
        <v>0</v>
      </c>
      <c r="K53" s="196">
        <f>W!A635</f>
        <v>0</v>
      </c>
      <c r="L53" s="196">
        <f>W!A655</f>
        <v>0</v>
      </c>
      <c r="M53" s="196">
        <f>W!A675</f>
        <v>0</v>
      </c>
      <c r="N53" s="195"/>
    </row>
    <row r="54" spans="2:14" ht="13.5">
      <c r="B54" s="101"/>
      <c r="C54" s="123" t="s">
        <v>288</v>
      </c>
      <c r="D54" s="97"/>
      <c r="E54" s="97"/>
      <c r="F54" s="196">
        <f>W!A536</f>
        <v>900</v>
      </c>
      <c r="G54" s="196">
        <f>W!A556</f>
        <v>900</v>
      </c>
      <c r="H54" s="196">
        <f>W!A576</f>
        <v>900</v>
      </c>
      <c r="I54" s="196">
        <f>W!A596</f>
        <v>900</v>
      </c>
      <c r="J54" s="196">
        <f>W!A616</f>
        <v>900</v>
      </c>
      <c r="K54" s="196">
        <f>W!A636</f>
        <v>900</v>
      </c>
      <c r="L54" s="196">
        <f>W!A656</f>
        <v>900</v>
      </c>
      <c r="M54" s="196">
        <f>W!A676</f>
        <v>900</v>
      </c>
      <c r="N54" s="195"/>
    </row>
    <row r="55" spans="2:14" ht="12">
      <c r="B55" s="101"/>
      <c r="C55" s="97" t="s">
        <v>289</v>
      </c>
      <c r="D55" s="97"/>
      <c r="E55" s="97"/>
      <c r="F55" s="196">
        <f>W!A537</f>
        <v>0</v>
      </c>
      <c r="G55" s="196">
        <f>W!A557</f>
        <v>0</v>
      </c>
      <c r="H55" s="196">
        <f>W!A577</f>
        <v>0</v>
      </c>
      <c r="I55" s="196">
        <f>W!A597</f>
        <v>0</v>
      </c>
      <c r="J55" s="196">
        <f>W!A617</f>
        <v>0</v>
      </c>
      <c r="K55" s="196">
        <f>W!A637</f>
        <v>0</v>
      </c>
      <c r="L55" s="196">
        <f>W!A657</f>
        <v>0</v>
      </c>
      <c r="M55" s="196">
        <f>W!A677</f>
        <v>0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16</v>
      </c>
    </row>
    <row r="58" ht="12">
      <c r="C58" s="18" t="s">
        <v>17</v>
      </c>
    </row>
    <row r="59" ht="12">
      <c r="H59" s="218" t="s">
        <v>15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293</v>
      </c>
      <c r="I61" s="14" t="s">
        <v>23</v>
      </c>
      <c r="J61" s="15">
        <f>W!$A59</f>
        <v>0</v>
      </c>
      <c r="K61" s="14" t="s">
        <v>22</v>
      </c>
      <c r="L61" s="15">
        <f>W!$A62</f>
        <v>6</v>
      </c>
      <c r="M61" s="14" t="s">
        <v>27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295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296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297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298</v>
      </c>
      <c r="D67" s="97"/>
      <c r="E67" s="97"/>
      <c r="F67" s="196">
        <f>W!A702</f>
        <v>885000</v>
      </c>
      <c r="G67" s="196">
        <f>W!A722</f>
        <v>885000</v>
      </c>
      <c r="H67" s="196">
        <f>W!A742</f>
        <v>885000</v>
      </c>
      <c r="I67" s="196">
        <f>W!A762</f>
        <v>885000</v>
      </c>
      <c r="J67" s="196">
        <f>W!A782</f>
        <v>885000</v>
      </c>
      <c r="K67" s="196">
        <f>W!A802</f>
        <v>885000</v>
      </c>
      <c r="L67" s="196">
        <f>W!A822</f>
        <v>885000</v>
      </c>
      <c r="M67" s="196">
        <f>W!A842</f>
        <v>885000</v>
      </c>
      <c r="N67" s="102"/>
    </row>
    <row r="68" spans="2:14" ht="12">
      <c r="B68" s="101"/>
      <c r="C68" s="19" t="s">
        <v>300</v>
      </c>
      <c r="D68" s="97"/>
      <c r="E68" s="97"/>
      <c r="F68" s="196">
        <f>W!A703</f>
        <v>142363</v>
      </c>
      <c r="G68" s="196">
        <f>W!A723</f>
        <v>142363</v>
      </c>
      <c r="H68" s="196">
        <f>W!A743</f>
        <v>142363</v>
      </c>
      <c r="I68" s="196">
        <f>W!A763</f>
        <v>142363</v>
      </c>
      <c r="J68" s="196">
        <f>W!A783</f>
        <v>142363</v>
      </c>
      <c r="K68" s="196">
        <f>W!A803</f>
        <v>142363</v>
      </c>
      <c r="L68" s="196">
        <f>W!A823</f>
        <v>142363</v>
      </c>
      <c r="M68" s="196">
        <f>W!A843</f>
        <v>142363</v>
      </c>
      <c r="N68" s="102"/>
    </row>
    <row r="69" spans="2:14" ht="12">
      <c r="B69" s="101"/>
      <c r="C69" s="19" t="s">
        <v>228</v>
      </c>
      <c r="D69" s="97"/>
      <c r="E69" s="97"/>
      <c r="F69" s="196">
        <f>W!A704</f>
        <v>0</v>
      </c>
      <c r="G69" s="196">
        <f>W!A724</f>
        <v>0</v>
      </c>
      <c r="H69" s="196">
        <f>W!A744</f>
        <v>0</v>
      </c>
      <c r="I69" s="196">
        <f>W!A764</f>
        <v>0</v>
      </c>
      <c r="J69" s="196">
        <f>W!A784</f>
        <v>0</v>
      </c>
      <c r="K69" s="196">
        <f>W!A804</f>
        <v>0</v>
      </c>
      <c r="L69" s="196">
        <f>W!A824</f>
        <v>0</v>
      </c>
      <c r="M69" s="196">
        <f>W!A844</f>
        <v>0</v>
      </c>
      <c r="N69" s="102"/>
    </row>
    <row r="70" spans="2:14" ht="12">
      <c r="B70" s="101"/>
      <c r="C70" s="19" t="s">
        <v>230</v>
      </c>
      <c r="D70" s="97"/>
      <c r="E70" s="97"/>
      <c r="F70" s="196">
        <f>W!A705</f>
        <v>2833842</v>
      </c>
      <c r="G70" s="196">
        <f>W!A725</f>
        <v>2833842</v>
      </c>
      <c r="H70" s="196">
        <f>W!A745</f>
        <v>2833842</v>
      </c>
      <c r="I70" s="196">
        <f>W!A765</f>
        <v>2833842</v>
      </c>
      <c r="J70" s="196">
        <f>W!A785</f>
        <v>2833842</v>
      </c>
      <c r="K70" s="196">
        <f>W!A805</f>
        <v>2833842</v>
      </c>
      <c r="L70" s="196">
        <f>W!A825</f>
        <v>2833842</v>
      </c>
      <c r="M70" s="196">
        <f>W!A845</f>
        <v>2833842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299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233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234</v>
      </c>
      <c r="D74" s="97"/>
      <c r="E74" s="97"/>
      <c r="F74" s="196">
        <f>W!A709</f>
        <v>100968</v>
      </c>
      <c r="G74" s="196">
        <f>W!A729</f>
        <v>100968</v>
      </c>
      <c r="H74" s="196">
        <f>W!A749</f>
        <v>100968</v>
      </c>
      <c r="I74" s="196">
        <f>W!A769</f>
        <v>100968</v>
      </c>
      <c r="J74" s="196">
        <f>W!A789</f>
        <v>100968</v>
      </c>
      <c r="K74" s="196">
        <f>W!A809</f>
        <v>100968</v>
      </c>
      <c r="L74" s="196">
        <f>W!A829</f>
        <v>100968</v>
      </c>
      <c r="M74" s="196">
        <f>W!A849</f>
        <v>100968</v>
      </c>
      <c r="N74" s="102"/>
    </row>
    <row r="75" spans="2:14" ht="12">
      <c r="B75" s="101"/>
      <c r="C75" s="19" t="s">
        <v>235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236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237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238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240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239</v>
      </c>
      <c r="D82" s="97"/>
      <c r="E82" s="97"/>
      <c r="F82" s="196">
        <f>W!A716</f>
        <v>-239763</v>
      </c>
      <c r="G82" s="196">
        <f>W!A736</f>
        <v>-239763</v>
      </c>
      <c r="H82" s="196">
        <f>W!A756</f>
        <v>-239763</v>
      </c>
      <c r="I82" s="196">
        <f>W!A776</f>
        <v>-239763</v>
      </c>
      <c r="J82" s="196">
        <f>W!A796</f>
        <v>-239763</v>
      </c>
      <c r="K82" s="196">
        <f>W!A816</f>
        <v>-239763</v>
      </c>
      <c r="L82" s="196">
        <f>W!A836</f>
        <v>-239763</v>
      </c>
      <c r="M82" s="196">
        <f>W!A856</f>
        <v>-239763</v>
      </c>
      <c r="N82" s="102"/>
    </row>
    <row r="83" spans="2:14" ht="12">
      <c r="B83" s="101"/>
      <c r="C83" s="107" t="s">
        <v>301</v>
      </c>
      <c r="D83" s="97"/>
      <c r="E83" s="97"/>
      <c r="F83" s="196">
        <f aca="true" t="shared" si="0" ref="F83:M83">SUM(F80:F82)</f>
        <v>3760237</v>
      </c>
      <c r="G83" s="196">
        <f t="shared" si="0"/>
        <v>3760237</v>
      </c>
      <c r="H83" s="196">
        <f t="shared" si="0"/>
        <v>3760237</v>
      </c>
      <c r="I83" s="196">
        <f t="shared" si="0"/>
        <v>3760237</v>
      </c>
      <c r="J83" s="196">
        <f t="shared" si="0"/>
        <v>3760237</v>
      </c>
      <c r="K83" s="196">
        <f t="shared" si="0"/>
        <v>3760237</v>
      </c>
      <c r="L83" s="196">
        <f t="shared" si="0"/>
        <v>3760237</v>
      </c>
      <c r="M83" s="196">
        <f t="shared" si="0"/>
        <v>3760237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302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72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303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290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291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292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311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72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310</v>
      </c>
      <c r="D104" s="19"/>
      <c r="E104" s="19"/>
      <c r="F104" s="217">
        <f>W!A422</f>
        <v>15000</v>
      </c>
      <c r="G104" s="217">
        <f>W!A429</f>
        <v>15000</v>
      </c>
      <c r="H104" s="217">
        <f>W!A436</f>
        <v>15000</v>
      </c>
      <c r="I104" s="217">
        <f>W!A443</f>
        <v>15000</v>
      </c>
      <c r="J104" s="217">
        <f>W!A450</f>
        <v>15000</v>
      </c>
      <c r="K104" s="217">
        <f>W!A457</f>
        <v>15000</v>
      </c>
      <c r="L104" s="217">
        <f>W!A464</f>
        <v>15000</v>
      </c>
      <c r="M104" s="217">
        <f>W!A471</f>
        <v>15000</v>
      </c>
      <c r="N104" s="24"/>
    </row>
    <row r="105" spans="2:14" ht="12">
      <c r="B105" s="201"/>
      <c r="C105" s="19" t="s">
        <v>304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305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306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307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308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309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16</v>
      </c>
    </row>
    <row r="113" ht="12.75" customHeight="1">
      <c r="C113" s="18" t="s">
        <v>17</v>
      </c>
    </row>
    <row r="114" ht="12">
      <c r="H114" s="218" t="s">
        <v>15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56.00390625" style="0" bestFit="1" customWidth="1"/>
    <col min="2" max="2" width="1.7109375" style="205" bestFit="1" customWidth="1"/>
  </cols>
  <sheetData>
    <row r="3" ht="12.75">
      <c r="A3">
        <v>999</v>
      </c>
    </row>
    <row r="4" ht="12.75">
      <c r="A4">
        <v>2015</v>
      </c>
    </row>
    <row r="5" ht="12.75">
      <c r="A5">
        <v>1</v>
      </c>
    </row>
    <row r="6" ht="12.75">
      <c r="A6" t="s">
        <v>324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05" t="s">
        <v>325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05" t="s">
        <v>325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331</v>
      </c>
    </row>
    <row r="106" ht="12.75">
      <c r="A106" t="s">
        <v>332</v>
      </c>
    </row>
    <row r="107" ht="12.75">
      <c r="A107" t="s">
        <v>331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333</v>
      </c>
    </row>
    <row r="178" ht="12.75">
      <c r="A178" t="s">
        <v>333</v>
      </c>
    </row>
    <row r="179" ht="12.75">
      <c r="A179" t="s">
        <v>333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275158</v>
      </c>
    </row>
    <row r="224" ht="12.75">
      <c r="A224">
        <v>0</v>
      </c>
    </row>
    <row r="225" ht="12.75">
      <c r="A225">
        <v>9000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-1116158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120000</v>
      </c>
    </row>
    <row r="239" ht="12.75">
      <c r="A239">
        <v>1706000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156936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142363</v>
      </c>
    </row>
    <row r="251" ht="12.75">
      <c r="A251">
        <v>14573</v>
      </c>
    </row>
    <row r="252" ht="12.75">
      <c r="A252">
        <v>-14573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-239763</v>
      </c>
    </row>
    <row r="257" ht="12.75">
      <c r="A257">
        <v>-239763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142363</v>
      </c>
    </row>
    <row r="268" ht="12.75">
      <c r="A268">
        <v>0</v>
      </c>
    </row>
    <row r="269" ht="12.75">
      <c r="A269">
        <v>2833842</v>
      </c>
    </row>
    <row r="270" ht="12.75">
      <c r="A270">
        <v>2400000</v>
      </c>
    </row>
    <row r="271" ht="12.75">
      <c r="A271">
        <v>0</v>
      </c>
    </row>
    <row r="272" ht="12.75">
      <c r="A272">
        <v>100968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3760237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334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326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06" t="s">
        <v>327</v>
      </c>
    </row>
    <row r="425" ht="12.75">
      <c r="A425" s="206" t="s">
        <v>327</v>
      </c>
    </row>
    <row r="426" ht="12.75">
      <c r="A426" s="206" t="s">
        <v>327</v>
      </c>
    </row>
    <row r="427" ht="12.75">
      <c r="A427" s="206" t="s">
        <v>6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06" t="s">
        <v>327</v>
      </c>
    </row>
    <row r="432" ht="12.75">
      <c r="A432" s="206" t="s">
        <v>327</v>
      </c>
    </row>
    <row r="433" ht="12.75">
      <c r="A433" s="206" t="s">
        <v>327</v>
      </c>
    </row>
    <row r="434" ht="12.75">
      <c r="A434" s="206" t="s">
        <v>6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06" t="s">
        <v>327</v>
      </c>
    </row>
    <row r="439" ht="12.75">
      <c r="A439" s="206" t="s">
        <v>327</v>
      </c>
    </row>
    <row r="440" ht="12.75">
      <c r="A440" s="206" t="s">
        <v>327</v>
      </c>
    </row>
    <row r="441" ht="12.75">
      <c r="A441" s="206" t="s">
        <v>6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06" t="s">
        <v>327</v>
      </c>
    </row>
    <row r="446" ht="12.75">
      <c r="A446" s="206" t="s">
        <v>327</v>
      </c>
    </row>
    <row r="447" ht="12.75">
      <c r="A447" s="206" t="s">
        <v>327</v>
      </c>
    </row>
    <row r="448" ht="12.75">
      <c r="A448" s="206" t="s">
        <v>6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06" t="s">
        <v>327</v>
      </c>
    </row>
    <row r="453" ht="12.75">
      <c r="A453" s="206" t="s">
        <v>327</v>
      </c>
    </row>
    <row r="454" ht="12.75">
      <c r="A454" s="206" t="s">
        <v>327</v>
      </c>
    </row>
    <row r="455" ht="12.75">
      <c r="A455" s="206" t="s">
        <v>6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06" t="s">
        <v>327</v>
      </c>
    </row>
    <row r="460" ht="12.75">
      <c r="A460" s="206" t="s">
        <v>327</v>
      </c>
    </row>
    <row r="461" ht="12.75">
      <c r="A461" s="206" t="s">
        <v>327</v>
      </c>
    </row>
    <row r="462" ht="12.75">
      <c r="A462" s="206" t="s">
        <v>6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06" t="s">
        <v>327</v>
      </c>
    </row>
    <row r="467" ht="12.75">
      <c r="A467" s="206" t="s">
        <v>327</v>
      </c>
    </row>
    <row r="468" ht="12.75">
      <c r="A468" s="206" t="s">
        <v>327</v>
      </c>
    </row>
    <row r="469" ht="12.75">
      <c r="A469" s="206" t="s">
        <v>6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06" t="s">
        <v>327</v>
      </c>
    </row>
    <row r="474" ht="12.75">
      <c r="A474" s="206" t="s">
        <v>327</v>
      </c>
    </row>
    <row r="475" ht="12.75">
      <c r="A475" s="206" t="s">
        <v>327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328</v>
      </c>
    </row>
    <row r="501" ht="12.75">
      <c r="A501">
        <v>15</v>
      </c>
    </row>
    <row r="502" ht="12.75">
      <c r="A502">
        <v>10</v>
      </c>
    </row>
    <row r="503" ht="12.75">
      <c r="A503">
        <v>46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95</v>
      </c>
    </row>
    <row r="508" ht="12.75">
      <c r="A508">
        <v>55</v>
      </c>
    </row>
    <row r="509" ht="12.75">
      <c r="A509">
        <v>1295</v>
      </c>
    </row>
    <row r="510" ht="12.75">
      <c r="A510">
        <v>2855</v>
      </c>
    </row>
    <row r="511" ht="12.75">
      <c r="A511">
        <v>73</v>
      </c>
    </row>
    <row r="512" ht="12.75">
      <c r="A512">
        <v>999</v>
      </c>
    </row>
    <row r="513" ht="12.75">
      <c r="A513">
        <v>999</v>
      </c>
    </row>
    <row r="514" ht="12.75">
      <c r="A514">
        <v>54439</v>
      </c>
    </row>
    <row r="515" ht="12.75">
      <c r="A515">
        <v>74574</v>
      </c>
    </row>
    <row r="516" ht="12.75">
      <c r="A516">
        <v>73402</v>
      </c>
    </row>
    <row r="517" ht="12.75">
      <c r="A517">
        <v>72229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9131</v>
      </c>
    </row>
    <row r="523" ht="12.75">
      <c r="A523">
        <v>3652400</v>
      </c>
    </row>
    <row r="524" ht="12.75">
      <c r="A524">
        <v>0</v>
      </c>
    </row>
    <row r="525" ht="12.75">
      <c r="A525">
        <v>3652400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9131</v>
      </c>
    </row>
    <row r="543" ht="12.75">
      <c r="A543">
        <v>3652400</v>
      </c>
    </row>
    <row r="544" ht="12.75">
      <c r="A544">
        <v>0</v>
      </c>
    </row>
    <row r="545" ht="12.75">
      <c r="A545">
        <v>3652400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9131</v>
      </c>
    </row>
    <row r="563" ht="12.75">
      <c r="A563">
        <v>3652400</v>
      </c>
    </row>
    <row r="564" ht="12.75">
      <c r="A564">
        <v>0</v>
      </c>
    </row>
    <row r="565" ht="12.75">
      <c r="A565">
        <v>3652400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9131</v>
      </c>
    </row>
    <row r="583" ht="12.75">
      <c r="A583">
        <v>3652400</v>
      </c>
    </row>
    <row r="584" ht="12.75">
      <c r="A584">
        <v>0</v>
      </c>
    </row>
    <row r="585" ht="12.75">
      <c r="A585">
        <v>3652400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9131</v>
      </c>
    </row>
    <row r="603" ht="12.75">
      <c r="A603">
        <v>3652400</v>
      </c>
    </row>
    <row r="604" ht="12.75">
      <c r="A604">
        <v>0</v>
      </c>
    </row>
    <row r="605" ht="12.75">
      <c r="A605">
        <v>3652400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9131</v>
      </c>
    </row>
    <row r="623" ht="12.75">
      <c r="A623">
        <v>3652400</v>
      </c>
    </row>
    <row r="624" ht="12.75">
      <c r="A624">
        <v>0</v>
      </c>
    </row>
    <row r="625" ht="12.75">
      <c r="A625">
        <v>3652400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9131</v>
      </c>
    </row>
    <row r="643" ht="12.75">
      <c r="A643">
        <v>3652400</v>
      </c>
    </row>
    <row r="644" ht="12.75">
      <c r="A644">
        <v>0</v>
      </c>
    </row>
    <row r="645" ht="12.75">
      <c r="A645">
        <v>3652400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9131</v>
      </c>
    </row>
    <row r="663" ht="12.75">
      <c r="A663">
        <v>3652400</v>
      </c>
    </row>
    <row r="664" ht="12.75">
      <c r="A664">
        <v>0</v>
      </c>
    </row>
    <row r="665" ht="12.75">
      <c r="A665">
        <v>3652400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335</v>
      </c>
    </row>
    <row r="682" ht="12.75">
      <c r="A682" t="s">
        <v>336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329</v>
      </c>
    </row>
    <row r="700" ht="12.75">
      <c r="A700" t="s">
        <v>6</v>
      </c>
    </row>
    <row r="701" ht="12.75">
      <c r="A701">
        <v>1</v>
      </c>
    </row>
    <row r="702" ht="12.75">
      <c r="A702">
        <v>885000</v>
      </c>
    </row>
    <row r="703" ht="12.75">
      <c r="A703">
        <v>142363</v>
      </c>
    </row>
    <row r="704" ht="12.75">
      <c r="A704">
        <v>0</v>
      </c>
    </row>
    <row r="705" ht="12.75">
      <c r="A705">
        <v>2833842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100968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-239763</v>
      </c>
    </row>
    <row r="717" ht="12.75">
      <c r="A717">
        <v>3760237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142363</v>
      </c>
    </row>
    <row r="724" ht="12.75">
      <c r="A724">
        <v>0</v>
      </c>
    </row>
    <row r="725" ht="12.75">
      <c r="A725">
        <v>2833842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100968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-239763</v>
      </c>
    </row>
    <row r="737" ht="12.75">
      <c r="A737">
        <v>3760237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142363</v>
      </c>
    </row>
    <row r="744" ht="12.75">
      <c r="A744">
        <v>0</v>
      </c>
    </row>
    <row r="745" ht="12.75">
      <c r="A745">
        <v>2833842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100968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-239763</v>
      </c>
    </row>
    <row r="757" ht="12.75">
      <c r="A757">
        <v>3760237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142363</v>
      </c>
    </row>
    <row r="764" ht="12.75">
      <c r="A764">
        <v>0</v>
      </c>
    </row>
    <row r="765" ht="12.75">
      <c r="A765">
        <v>2833842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100968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-239763</v>
      </c>
    </row>
    <row r="777" ht="12.75">
      <c r="A777">
        <v>3760237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142363</v>
      </c>
    </row>
    <row r="784" ht="12.75">
      <c r="A784">
        <v>0</v>
      </c>
    </row>
    <row r="785" ht="12.75">
      <c r="A785">
        <v>2833842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100968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-239763</v>
      </c>
    </row>
    <row r="797" ht="12.75">
      <c r="A797">
        <v>3760237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142363</v>
      </c>
    </row>
    <row r="804" ht="12.75">
      <c r="A804">
        <v>0</v>
      </c>
    </row>
    <row r="805" ht="12.75">
      <c r="A805">
        <v>2833842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100968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-239763</v>
      </c>
    </row>
    <row r="817" ht="12.75">
      <c r="A817">
        <v>3760237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142363</v>
      </c>
    </row>
    <row r="824" ht="12.75">
      <c r="A824">
        <v>0</v>
      </c>
    </row>
    <row r="825" ht="12.75">
      <c r="A825">
        <v>2833842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100968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-239763</v>
      </c>
    </row>
    <row r="837" ht="12.75">
      <c r="A837">
        <v>3760237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142363</v>
      </c>
    </row>
    <row r="844" ht="12.75">
      <c r="A844">
        <v>0</v>
      </c>
    </row>
    <row r="845" ht="12.75">
      <c r="A845">
        <v>2833842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100968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-239763</v>
      </c>
    </row>
    <row r="857" ht="12.75">
      <c r="A857">
        <v>3760237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2020-02-13T13:42:00Z</dcterms:modified>
  <cp:category/>
  <cp:version/>
  <cp:contentType/>
  <cp:contentStatus/>
  <cp:revision>1</cp:revision>
</cp:coreProperties>
</file>